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<sst xmlns="http://schemas.openxmlformats.org/spreadsheetml/2006/main" count="112" uniqueCount="64">
  <si>
    <t>招商地块基本情况统计表</t>
  </si>
  <si>
    <t>项目名称</t>
  </si>
  <si>
    <t>权属公司</t>
  </si>
  <si>
    <t>不动产证号</t>
  </si>
  <si>
    <t>地理位置</t>
  </si>
  <si>
    <t>土地性质（划拨/出让）</t>
  </si>
  <si>
    <t>地块名称</t>
  </si>
  <si>
    <t>用地性质</t>
  </si>
  <si>
    <t>用地面积
（m2）</t>
  </si>
  <si>
    <t>用地面积
（亩）</t>
  </si>
  <si>
    <t>容积率</t>
  </si>
  <si>
    <t>计容建筑面积
（m2）</t>
  </si>
  <si>
    <t>摘地时间</t>
  </si>
  <si>
    <t>使用年限</t>
  </si>
  <si>
    <t>土地取得价款（万元）</t>
  </si>
  <si>
    <t>楼面地价（元）</t>
  </si>
  <si>
    <r>
      <rPr>
        <sz val="12"/>
        <color theme="1"/>
        <rFont val="等线"/>
        <charset val="134"/>
        <scheme val="minor"/>
      </rPr>
      <t>旅馆面积
（m</t>
    </r>
    <r>
      <rPr>
        <vertAlign val="superscript"/>
        <sz val="12"/>
        <color theme="1"/>
        <rFont val="等线"/>
        <charset val="134"/>
        <scheme val="minor"/>
      </rPr>
      <t>2</t>
    </r>
    <r>
      <rPr>
        <sz val="12"/>
        <color theme="1"/>
        <rFont val="等线"/>
        <charset val="134"/>
        <scheme val="minor"/>
      </rPr>
      <t>）</t>
    </r>
  </si>
  <si>
    <t>旅游服务设施面积</t>
  </si>
  <si>
    <t>住宅面积
（m2）</t>
  </si>
  <si>
    <t>商务面积
（m2）</t>
  </si>
  <si>
    <t>商业面积
（m2）</t>
  </si>
  <si>
    <t>娱乐康体面积
（m2）</t>
  </si>
  <si>
    <t>建筑限高</t>
  </si>
  <si>
    <t>建筑密度</t>
  </si>
  <si>
    <t>绿地率</t>
  </si>
  <si>
    <t>备注</t>
  </si>
  <si>
    <t>雁山GJ202004号地块</t>
  </si>
  <si>
    <t>桂林鼎亨旅游开发有限公司</t>
  </si>
  <si>
    <t>B-1-4地块桂（2021）桂林市不动产权第0013114号</t>
  </si>
  <si>
    <t>雁山区中心大道西侧</t>
  </si>
  <si>
    <t>出让</t>
  </si>
  <si>
    <t>B-1-4</t>
  </si>
  <si>
    <t>旅游服务设施用地
兼容商业15%、娱乐康体15%</t>
  </si>
  <si>
    <t>2020年5月9日起2060年5月8日止</t>
  </si>
  <si>
    <t>——</t>
  </si>
  <si>
    <t>B-1-5地块桂（2021）桂林市不动产权第0013108号</t>
  </si>
  <si>
    <t>B-1-5</t>
  </si>
  <si>
    <t>B-1-7地块桂（2021）桂林市不动产权第0013118号</t>
  </si>
  <si>
    <t>B-1-7</t>
  </si>
  <si>
    <t>娱乐康体用地</t>
  </si>
  <si>
    <t>小计</t>
  </si>
  <si>
    <t>雁山05地块</t>
  </si>
  <si>
    <t>B-1-8地块桂（2021）桂林市不动产权第0014225号</t>
  </si>
  <si>
    <t>B-1-8</t>
  </si>
  <si>
    <t>商务用地
兼容商业用地30%</t>
  </si>
  <si>
    <t>B-1-9地块桂（2021）桂林市不动产权第0013826号</t>
  </si>
  <si>
    <t>B-1-9</t>
  </si>
  <si>
    <t>商业用地
兼容商务用地15%，兼容住宅用地15%</t>
  </si>
  <si>
    <t>合计</t>
  </si>
  <si>
    <t>青莲地块GJ202011号</t>
  </si>
  <si>
    <t>桂林鼎亨置业管理有限公司</t>
  </si>
  <si>
    <t>桂（2021）临桂区不动产权第0016592号</t>
  </si>
  <si>
    <t>南靠绕城高速路、北临桂林足球旅游文化产业园、西依桂阳公路</t>
  </si>
  <si>
    <t>N02</t>
  </si>
  <si>
    <t>商业用地/二类居住用地
居住比例30%</t>
  </si>
  <si>
    <t>零售商业用地：2020年6月27日起2060年6月26日止；
城镇住宅用地：2020年6月27日起2090年6月26日止；</t>
  </si>
  <si>
    <t>18(局部30)</t>
  </si>
  <si>
    <t>桂（2021）临桂区不动产权第0016591号</t>
  </si>
  <si>
    <t>S03</t>
  </si>
  <si>
    <t>桂（2021）临桂区不动产权第0016590号</t>
  </si>
  <si>
    <t>S06</t>
  </si>
  <si>
    <t>桂（2021）临桂区不动产权第0016589号</t>
  </si>
  <si>
    <t>S09-1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</si>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</sst>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177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0" fillId="3" borderId="5" xfId="0" applyFill="1" applyBorder="1"/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/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abSelected="1" view="pageBreakPreview" zoomScale="85" zoomScaleNormal="55" workbookViewId="0">
      <pane xSplit="1" ySplit="2" topLeftCell="I3" activePane="bottomRight" state="frozen"/>
      <selection/>
      <selection pane="topRight"/>
      <selection pane="bottomLeft"/>
      <selection pane="bottomRight" activeCell="N2" sqref="N$1:O$1048576"/>
    </sheetView>
  </sheetViews>
  <sheetFormatPr defaultColWidth="9" defaultRowHeight="14.25"/>
  <cols>
    <col min="1" max="1" width="19.1083333333333" style="2" customWidth="1"/>
    <col min="2" max="3" width="13.6666666666667" style="2" customWidth="1"/>
    <col min="4" max="4" width="18.6333333333333" style="2" customWidth="1"/>
    <col min="5" max="5" width="13.6666666666667" style="2" customWidth="1"/>
    <col min="6" max="6" width="10.6666666666667" style="3" customWidth="1"/>
    <col min="7" max="7" width="21" style="3" customWidth="1"/>
    <col min="8" max="8" width="9.88333333333333" style="3" customWidth="1"/>
    <col min="9" max="9" width="9.775" style="3" customWidth="1"/>
    <col min="10" max="10" width="10.6666666666667" style="3" customWidth="1"/>
    <col min="11" max="11" width="14.2333333333333" style="3" customWidth="1"/>
    <col min="12" max="12" width="15.6666666666667" style="3" customWidth="1"/>
    <col min="13" max="13" width="18.325" style="3" customWidth="1"/>
    <col min="14" max="14" width="12.5666666666667" style="3" customWidth="1"/>
    <col min="15" max="15" width="10.15" style="3" customWidth="1"/>
    <col min="16" max="17" width="14.8833333333333" style="3" customWidth="1"/>
    <col min="18" max="18" width="13.2166666666667" style="3" customWidth="1"/>
    <col min="19" max="19" width="12.775" style="3" customWidth="1"/>
    <col min="20" max="20" width="11.8833333333333" style="3" customWidth="1"/>
    <col min="21" max="21" width="13.2166666666667" style="3" customWidth="1"/>
    <col min="22" max="22" width="15.4416666666667" customWidth="1"/>
    <col min="23" max="23" width="19" customWidth="1"/>
    <col min="24" max="24" width="9" customWidth="1"/>
    <col min="25" max="25" width="4.64166666666667" customWidth="1"/>
  </cols>
  <sheetData>
    <row r="1" ht="27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42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6" t="s">
        <v>11</v>
      </c>
      <c r="L2" s="6" t="s">
        <v>12</v>
      </c>
      <c r="M2" s="5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5" t="s">
        <v>22</v>
      </c>
      <c r="W2" s="5" t="s">
        <v>23</v>
      </c>
      <c r="X2" s="5" t="s">
        <v>24</v>
      </c>
      <c r="Y2" s="36" t="s">
        <v>25</v>
      </c>
    </row>
    <row r="3" ht="47" customHeight="1" spans="1:25">
      <c r="A3" s="6" t="s">
        <v>26</v>
      </c>
      <c r="B3" s="7" t="s">
        <v>27</v>
      </c>
      <c r="C3" s="8" t="s">
        <v>28</v>
      </c>
      <c r="D3" s="9" t="s">
        <v>29</v>
      </c>
      <c r="E3" s="9" t="s">
        <v>30</v>
      </c>
      <c r="F3" s="5" t="s">
        <v>31</v>
      </c>
      <c r="G3" s="10" t="s">
        <v>32</v>
      </c>
      <c r="H3" s="5">
        <v>35820</v>
      </c>
      <c r="I3" s="19">
        <f t="shared" ref="I3:I9" si="0">H3/666.666</f>
        <v>53.7300537300537</v>
      </c>
      <c r="J3" s="5">
        <v>1.6</v>
      </c>
      <c r="K3" s="5">
        <v>57310</v>
      </c>
      <c r="L3" s="20">
        <v>43941</v>
      </c>
      <c r="M3" s="6" t="s">
        <v>33</v>
      </c>
      <c r="N3" s="21">
        <v>10800</v>
      </c>
      <c r="O3" s="22">
        <f>N3*10000/K6</f>
        <v>517.911091929219</v>
      </c>
      <c r="P3" s="5" t="s">
        <v>34</v>
      </c>
      <c r="Q3" s="5">
        <f>K3*0.7</f>
        <v>40117</v>
      </c>
      <c r="R3" s="5" t="s">
        <v>34</v>
      </c>
      <c r="S3" s="5" t="s">
        <v>34</v>
      </c>
      <c r="T3" s="5">
        <f>K3*0.15</f>
        <v>8596.5</v>
      </c>
      <c r="U3" s="5">
        <f>K3*0.15</f>
        <v>8596.5</v>
      </c>
      <c r="V3" s="5">
        <v>18</v>
      </c>
      <c r="W3" s="33">
        <v>0.35</v>
      </c>
      <c r="X3" s="33">
        <v>0.35</v>
      </c>
      <c r="Y3" s="37"/>
    </row>
    <row r="4" ht="39.6" customHeight="1" spans="1:25">
      <c r="A4" s="6"/>
      <c r="B4" s="7"/>
      <c r="C4" s="8" t="s">
        <v>35</v>
      </c>
      <c r="D4" s="11"/>
      <c r="E4" s="11"/>
      <c r="F4" s="5" t="s">
        <v>36</v>
      </c>
      <c r="G4" s="10" t="s">
        <v>32</v>
      </c>
      <c r="H4" s="5">
        <v>43060</v>
      </c>
      <c r="I4" s="19">
        <f t="shared" si="0"/>
        <v>64.5900645900646</v>
      </c>
      <c r="J4" s="5">
        <v>1.6</v>
      </c>
      <c r="K4" s="5">
        <v>68890</v>
      </c>
      <c r="L4" s="23"/>
      <c r="M4" s="6"/>
      <c r="N4" s="24"/>
      <c r="O4" s="25"/>
      <c r="P4" s="5" t="s">
        <v>34</v>
      </c>
      <c r="Q4" s="5">
        <f>K4*0.7</f>
        <v>48223</v>
      </c>
      <c r="R4" s="5" t="s">
        <v>34</v>
      </c>
      <c r="S4" s="5" t="s">
        <v>34</v>
      </c>
      <c r="T4" s="5">
        <f>K4*0.15</f>
        <v>10333.5</v>
      </c>
      <c r="U4" s="5">
        <f>K4*0.15</f>
        <v>10333.5</v>
      </c>
      <c r="V4" s="5">
        <v>18</v>
      </c>
      <c r="W4" s="33">
        <v>0.35</v>
      </c>
      <c r="X4" s="33">
        <v>0.35</v>
      </c>
      <c r="Y4" s="38"/>
    </row>
    <row r="5" ht="43" customHeight="1" spans="1:25">
      <c r="A5" s="6"/>
      <c r="B5" s="7"/>
      <c r="C5" s="8" t="s">
        <v>37</v>
      </c>
      <c r="D5" s="12"/>
      <c r="E5" s="12"/>
      <c r="F5" s="5" t="s">
        <v>38</v>
      </c>
      <c r="G5" s="10" t="s">
        <v>39</v>
      </c>
      <c r="H5" s="5">
        <v>41167</v>
      </c>
      <c r="I5" s="19">
        <f t="shared" si="0"/>
        <v>61.7505617505617</v>
      </c>
      <c r="J5" s="26">
        <v>2</v>
      </c>
      <c r="K5" s="5">
        <v>82330</v>
      </c>
      <c r="L5" s="27"/>
      <c r="M5" s="6"/>
      <c r="N5" s="28"/>
      <c r="O5" s="29"/>
      <c r="P5" s="5" t="s">
        <v>34</v>
      </c>
      <c r="Q5" s="5" t="s">
        <v>34</v>
      </c>
      <c r="R5" s="5" t="s">
        <v>34</v>
      </c>
      <c r="S5" s="5" t="s">
        <v>34</v>
      </c>
      <c r="T5" s="5" t="s">
        <v>34</v>
      </c>
      <c r="U5" s="5">
        <v>82330</v>
      </c>
      <c r="V5" s="5">
        <v>34</v>
      </c>
      <c r="W5" s="33">
        <v>0.3</v>
      </c>
      <c r="X5" s="33">
        <v>0.35</v>
      </c>
      <c r="Y5" s="39"/>
    </row>
    <row r="6" s="1" customFormat="1" ht="24" customHeight="1" spans="1:25">
      <c r="A6" s="13" t="s">
        <v>40</v>
      </c>
      <c r="B6" s="14"/>
      <c r="C6" s="14"/>
      <c r="D6" s="14"/>
      <c r="E6" s="14"/>
      <c r="F6" s="13"/>
      <c r="G6" s="15"/>
      <c r="H6" s="13">
        <f>SUM(H3:H5)</f>
        <v>120047</v>
      </c>
      <c r="I6" s="30">
        <f t="shared" si="0"/>
        <v>180.07068007068</v>
      </c>
      <c r="J6" s="13"/>
      <c r="K6" s="13">
        <f>K3+K4+K5</f>
        <v>208530</v>
      </c>
      <c r="L6" s="13"/>
      <c r="M6" s="15"/>
      <c r="N6" s="15"/>
      <c r="O6" s="13"/>
      <c r="P6" s="13"/>
      <c r="Q6" s="13">
        <f>SUM(Q3:Q5)</f>
        <v>88340</v>
      </c>
      <c r="R6" s="13"/>
      <c r="S6" s="13"/>
      <c r="T6" s="13">
        <f>SUM(T3:T5)</f>
        <v>18930</v>
      </c>
      <c r="U6" s="13">
        <f>SUM(U3:U5)</f>
        <v>101260</v>
      </c>
      <c r="V6" s="13"/>
      <c r="W6" s="34"/>
      <c r="X6" s="34"/>
      <c r="Y6" s="40"/>
    </row>
    <row r="7" ht="37" customHeight="1" spans="1:25">
      <c r="A7" s="5" t="s">
        <v>41</v>
      </c>
      <c r="B7" s="7" t="s">
        <v>27</v>
      </c>
      <c r="C7" s="8" t="s">
        <v>42</v>
      </c>
      <c r="D7" s="9" t="s">
        <v>29</v>
      </c>
      <c r="E7" s="9" t="s">
        <v>30</v>
      </c>
      <c r="F7" s="5" t="s">
        <v>43</v>
      </c>
      <c r="G7" s="10" t="s">
        <v>44</v>
      </c>
      <c r="H7" s="5">
        <v>47930</v>
      </c>
      <c r="I7" s="19">
        <f t="shared" si="0"/>
        <v>71.8950718950719</v>
      </c>
      <c r="J7" s="26">
        <v>3</v>
      </c>
      <c r="K7" s="5">
        <v>143790</v>
      </c>
      <c r="L7" s="20">
        <v>43941</v>
      </c>
      <c r="M7" s="6" t="s">
        <v>33</v>
      </c>
      <c r="N7" s="21">
        <v>13200</v>
      </c>
      <c r="O7" s="22">
        <f>N7*10000/K9</f>
        <v>560.295428498663</v>
      </c>
      <c r="P7" s="5" t="s">
        <v>34</v>
      </c>
      <c r="Q7" s="5" t="s">
        <v>34</v>
      </c>
      <c r="R7" s="5" t="s">
        <v>34</v>
      </c>
      <c r="S7" s="5">
        <f>K7*0.7</f>
        <v>100653</v>
      </c>
      <c r="T7" s="5">
        <f>K7*0.3</f>
        <v>43137</v>
      </c>
      <c r="U7" s="5" t="s">
        <v>34</v>
      </c>
      <c r="V7" s="5">
        <v>45</v>
      </c>
      <c r="W7" s="33">
        <v>0.4</v>
      </c>
      <c r="X7" s="33">
        <v>0.25</v>
      </c>
      <c r="Y7" s="37"/>
    </row>
    <row r="8" ht="45.75" customHeight="1" spans="1:25">
      <c r="A8" s="5"/>
      <c r="B8" s="7"/>
      <c r="C8" s="8" t="s">
        <v>45</v>
      </c>
      <c r="D8" s="12"/>
      <c r="E8" s="12"/>
      <c r="F8" s="5" t="s">
        <v>46</v>
      </c>
      <c r="G8" s="10" t="s">
        <v>47</v>
      </c>
      <c r="H8" s="5">
        <v>30603</v>
      </c>
      <c r="I8" s="19">
        <f t="shared" si="0"/>
        <v>45.9045459045459</v>
      </c>
      <c r="J8" s="26">
        <v>3</v>
      </c>
      <c r="K8" s="5">
        <v>91800</v>
      </c>
      <c r="L8" s="27"/>
      <c r="M8" s="6"/>
      <c r="N8" s="28"/>
      <c r="O8" s="29"/>
      <c r="P8" s="5" t="s">
        <v>34</v>
      </c>
      <c r="Q8" s="5" t="s">
        <v>34</v>
      </c>
      <c r="R8" s="5">
        <f>K8*0.15</f>
        <v>13770</v>
      </c>
      <c r="S8" s="5">
        <f>K8*0.15</f>
        <v>13770</v>
      </c>
      <c r="T8" s="5">
        <f t="shared" ref="T8:T14" si="1">K8*0.7</f>
        <v>64260</v>
      </c>
      <c r="U8" s="5" t="s">
        <v>34</v>
      </c>
      <c r="V8" s="5">
        <v>45</v>
      </c>
      <c r="W8" s="33">
        <v>0.45</v>
      </c>
      <c r="X8" s="33">
        <v>0.2</v>
      </c>
      <c r="Y8" s="39"/>
    </row>
    <row r="9" s="1" customFormat="1" ht="24" customHeight="1" spans="1:25">
      <c r="A9" s="13" t="s">
        <v>40</v>
      </c>
      <c r="B9" s="14"/>
      <c r="C9" s="14"/>
      <c r="D9" s="14"/>
      <c r="E9" s="14"/>
      <c r="F9" s="13"/>
      <c r="G9" s="15"/>
      <c r="H9" s="13">
        <f>SUM(H7:H8)</f>
        <v>78533</v>
      </c>
      <c r="I9" s="30">
        <f t="shared" si="0"/>
        <v>117.799617799618</v>
      </c>
      <c r="J9" s="13"/>
      <c r="K9" s="13">
        <f>SUM(K7:K8)</f>
        <v>235590</v>
      </c>
      <c r="L9" s="13"/>
      <c r="M9" s="15"/>
      <c r="N9" s="15"/>
      <c r="O9" s="13"/>
      <c r="P9" s="13"/>
      <c r="Q9" s="13"/>
      <c r="R9" s="13">
        <f>SUM(R7:R8)</f>
        <v>13770</v>
      </c>
      <c r="S9" s="13">
        <f>SUM(S7:S8)</f>
        <v>114423</v>
      </c>
      <c r="T9" s="13">
        <f>SUM(T7:T8)</f>
        <v>107397</v>
      </c>
      <c r="U9" s="13"/>
      <c r="V9" s="13"/>
      <c r="W9" s="34"/>
      <c r="X9" s="34"/>
      <c r="Y9" s="40"/>
    </row>
    <row r="10" ht="40" customHeight="1" spans="1:25">
      <c r="A10" s="16" t="s">
        <v>48</v>
      </c>
      <c r="B10" s="17"/>
      <c r="C10" s="17"/>
      <c r="D10" s="17"/>
      <c r="E10" s="17"/>
      <c r="F10" s="16"/>
      <c r="G10" s="16"/>
      <c r="H10" s="16">
        <f t="shared" ref="H10:K10" si="2">H9+H6</f>
        <v>198580</v>
      </c>
      <c r="I10" s="31">
        <f t="shared" si="2"/>
        <v>297.870297870298</v>
      </c>
      <c r="J10" s="16"/>
      <c r="K10" s="16">
        <f t="shared" si="2"/>
        <v>444120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35"/>
      <c r="W10" s="35"/>
      <c r="X10" s="35"/>
      <c r="Y10" s="35"/>
    </row>
    <row r="11" ht="30" customHeight="1" spans="1:25">
      <c r="A11" s="5" t="s">
        <v>49</v>
      </c>
      <c r="B11" s="7" t="s">
        <v>50</v>
      </c>
      <c r="C11" s="8" t="s">
        <v>51</v>
      </c>
      <c r="D11" s="9" t="s">
        <v>52</v>
      </c>
      <c r="E11" s="9" t="s">
        <v>30</v>
      </c>
      <c r="F11" s="5" t="s">
        <v>53</v>
      </c>
      <c r="G11" s="10" t="s">
        <v>54</v>
      </c>
      <c r="H11" s="5">
        <v>20563</v>
      </c>
      <c r="I11" s="19">
        <f t="shared" ref="I11:I15" si="3">H11/666.666</f>
        <v>30.8445308445308</v>
      </c>
      <c r="J11" s="5">
        <v>1.3</v>
      </c>
      <c r="K11" s="5">
        <v>26730</v>
      </c>
      <c r="L11" s="20">
        <v>43987</v>
      </c>
      <c r="M11" s="32" t="s">
        <v>55</v>
      </c>
      <c r="N11" s="21">
        <v>52800</v>
      </c>
      <c r="O11" s="22">
        <f>N11*10000/K15</f>
        <v>980.792807519412</v>
      </c>
      <c r="P11" s="5" t="s">
        <v>34</v>
      </c>
      <c r="Q11" s="5" t="s">
        <v>34</v>
      </c>
      <c r="R11" s="5">
        <f t="shared" ref="R11:R14" si="4">K11*0.3</f>
        <v>8019</v>
      </c>
      <c r="S11" s="5" t="s">
        <v>34</v>
      </c>
      <c r="T11" s="5">
        <f t="shared" si="1"/>
        <v>18711</v>
      </c>
      <c r="U11" s="5" t="s">
        <v>34</v>
      </c>
      <c r="V11" s="5" t="s">
        <v>56</v>
      </c>
      <c r="W11" s="33">
        <v>0.4</v>
      </c>
      <c r="X11" s="33">
        <v>0.25</v>
      </c>
      <c r="Y11" s="41"/>
    </row>
    <row r="12" ht="30" customHeight="1" spans="1:25">
      <c r="A12" s="5"/>
      <c r="B12" s="7"/>
      <c r="C12" s="8" t="s">
        <v>57</v>
      </c>
      <c r="D12" s="11"/>
      <c r="E12" s="11"/>
      <c r="F12" s="5" t="s">
        <v>58</v>
      </c>
      <c r="G12" s="10" t="s">
        <v>54</v>
      </c>
      <c r="H12" s="5">
        <v>180107</v>
      </c>
      <c r="I12" s="19">
        <f t="shared" si="3"/>
        <v>270.16077016077</v>
      </c>
      <c r="J12" s="5">
        <v>1.3</v>
      </c>
      <c r="K12" s="5">
        <v>234130</v>
      </c>
      <c r="L12" s="23"/>
      <c r="M12" s="32"/>
      <c r="N12" s="24"/>
      <c r="O12" s="25"/>
      <c r="P12" s="5" t="s">
        <v>34</v>
      </c>
      <c r="Q12" s="5" t="s">
        <v>34</v>
      </c>
      <c r="R12" s="5">
        <f t="shared" si="4"/>
        <v>70239</v>
      </c>
      <c r="S12" s="5" t="s">
        <v>34</v>
      </c>
      <c r="T12" s="5">
        <f t="shared" si="1"/>
        <v>163891</v>
      </c>
      <c r="U12" s="5" t="s">
        <v>34</v>
      </c>
      <c r="V12" s="5" t="s">
        <v>56</v>
      </c>
      <c r="W12" s="33">
        <v>0.4</v>
      </c>
      <c r="X12" s="33">
        <v>0.25</v>
      </c>
      <c r="Y12" s="23"/>
    </row>
    <row r="13" ht="30" customHeight="1" spans="1:25">
      <c r="A13" s="5"/>
      <c r="B13" s="7"/>
      <c r="C13" s="8" t="s">
        <v>59</v>
      </c>
      <c r="D13" s="11"/>
      <c r="E13" s="11"/>
      <c r="F13" s="5" t="s">
        <v>60</v>
      </c>
      <c r="G13" s="10" t="s">
        <v>54</v>
      </c>
      <c r="H13" s="5">
        <v>136110</v>
      </c>
      <c r="I13" s="19">
        <f t="shared" si="3"/>
        <v>204.165204165204</v>
      </c>
      <c r="J13" s="5">
        <v>1.3</v>
      </c>
      <c r="K13" s="5">
        <v>176940</v>
      </c>
      <c r="L13" s="23"/>
      <c r="M13" s="32"/>
      <c r="N13" s="24"/>
      <c r="O13" s="25"/>
      <c r="P13" s="5" t="s">
        <v>34</v>
      </c>
      <c r="Q13" s="5" t="s">
        <v>34</v>
      </c>
      <c r="R13" s="5">
        <f t="shared" si="4"/>
        <v>53082</v>
      </c>
      <c r="S13" s="5" t="s">
        <v>34</v>
      </c>
      <c r="T13" s="5">
        <f t="shared" si="1"/>
        <v>123858</v>
      </c>
      <c r="U13" s="5" t="s">
        <v>34</v>
      </c>
      <c r="V13" s="5" t="s">
        <v>56</v>
      </c>
      <c r="W13" s="33">
        <v>0.4</v>
      </c>
      <c r="X13" s="33">
        <v>0.25</v>
      </c>
      <c r="Y13" s="23"/>
    </row>
    <row r="14" ht="30" customHeight="1" spans="1:25">
      <c r="A14" s="5"/>
      <c r="B14" s="7"/>
      <c r="C14" s="8" t="s">
        <v>61</v>
      </c>
      <c r="D14" s="12"/>
      <c r="E14" s="12"/>
      <c r="F14" s="5" t="s">
        <v>62</v>
      </c>
      <c r="G14" s="10" t="s">
        <v>54</v>
      </c>
      <c r="H14" s="5">
        <v>77339</v>
      </c>
      <c r="I14" s="19">
        <f t="shared" si="3"/>
        <v>116.008616008616</v>
      </c>
      <c r="J14" s="5">
        <v>1.3</v>
      </c>
      <c r="K14" s="5">
        <v>100540</v>
      </c>
      <c r="L14" s="27"/>
      <c r="M14" s="32"/>
      <c r="N14" s="28"/>
      <c r="O14" s="29"/>
      <c r="P14" s="5" t="s">
        <v>34</v>
      </c>
      <c r="Q14" s="5" t="s">
        <v>34</v>
      </c>
      <c r="R14" s="5">
        <f t="shared" si="4"/>
        <v>30162</v>
      </c>
      <c r="S14" s="5" t="s">
        <v>34</v>
      </c>
      <c r="T14" s="5">
        <f t="shared" si="1"/>
        <v>70378</v>
      </c>
      <c r="U14" s="5" t="s">
        <v>34</v>
      </c>
      <c r="V14" s="5" t="s">
        <v>56</v>
      </c>
      <c r="W14" s="33">
        <v>0.4</v>
      </c>
      <c r="X14" s="33">
        <v>0.25</v>
      </c>
      <c r="Y14" s="27"/>
    </row>
    <row r="15" s="1" customFormat="1" ht="24" customHeight="1" spans="1:25">
      <c r="A15" s="13" t="s">
        <v>40</v>
      </c>
      <c r="B15" s="14"/>
      <c r="C15" s="14"/>
      <c r="D15" s="14"/>
      <c r="E15" s="14"/>
      <c r="F15" s="13"/>
      <c r="G15" s="13"/>
      <c r="H15" s="13">
        <f>SUM(H11:H14)</f>
        <v>414119</v>
      </c>
      <c r="I15" s="30">
        <f t="shared" si="3"/>
        <v>621.179121179121</v>
      </c>
      <c r="J15" s="13"/>
      <c r="K15" s="13">
        <f>SUM(K11:K14)</f>
        <v>538340</v>
      </c>
      <c r="L15" s="13"/>
      <c r="M15" s="13"/>
      <c r="N15" s="13"/>
      <c r="O15" s="13"/>
      <c r="P15" s="13"/>
      <c r="Q15" s="13"/>
      <c r="R15" s="13">
        <f>SUM(R11:R14)</f>
        <v>161502</v>
      </c>
      <c r="S15" s="13"/>
      <c r="T15" s="13">
        <f>SUM(T11:T14)</f>
        <v>376838</v>
      </c>
      <c r="U15" s="13"/>
      <c r="V15" s="13"/>
      <c r="W15" s="13"/>
      <c r="X15" s="13"/>
      <c r="Y15" s="40"/>
    </row>
    <row r="16" customFormat="1" ht="40" customHeight="1" spans="1:25">
      <c r="A16" s="16" t="s">
        <v>48</v>
      </c>
      <c r="B16" s="17"/>
      <c r="C16" s="17"/>
      <c r="D16" s="17"/>
      <c r="E16" s="17"/>
      <c r="F16" s="16"/>
      <c r="G16" s="16"/>
      <c r="H16" s="16">
        <f t="shared" ref="H16:K16" si="5">H15</f>
        <v>414119</v>
      </c>
      <c r="I16" s="31">
        <f t="shared" si="5"/>
        <v>621.179121179121</v>
      </c>
      <c r="J16" s="16"/>
      <c r="K16" s="16">
        <f t="shared" si="5"/>
        <v>538340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35"/>
      <c r="W16" s="35"/>
      <c r="X16" s="35"/>
      <c r="Y16" s="35"/>
    </row>
    <row r="17" ht="40" customHeight="1" spans="1:25">
      <c r="A17" s="16" t="s">
        <v>63</v>
      </c>
      <c r="B17" s="17"/>
      <c r="C17" s="17"/>
      <c r="D17" s="17"/>
      <c r="E17" s="17"/>
      <c r="F17" s="16"/>
      <c r="G17" s="16"/>
      <c r="H17" s="16">
        <f t="shared" ref="H17:K17" si="6">H16+H10</f>
        <v>612699</v>
      </c>
      <c r="I17" s="31">
        <f t="shared" si="6"/>
        <v>919.049419049419</v>
      </c>
      <c r="J17" s="16"/>
      <c r="K17" s="16">
        <f t="shared" si="6"/>
        <v>982460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35"/>
      <c r="W17" s="35"/>
      <c r="X17" s="35"/>
      <c r="Y17" s="35"/>
    </row>
    <row r="18" ht="43.2" customHeight="1"/>
    <row r="19" ht="43.2" customHeight="1" spans="6:6">
      <c r="F19" s="18"/>
    </row>
  </sheetData>
  <mergeCells count="28">
    <mergeCell ref="A1:X1"/>
    <mergeCell ref="A3:A5"/>
    <mergeCell ref="A7:A8"/>
    <mergeCell ref="A11:A14"/>
    <mergeCell ref="B3:B5"/>
    <mergeCell ref="B7:B8"/>
    <mergeCell ref="B11:B14"/>
    <mergeCell ref="D3:D5"/>
    <mergeCell ref="D7:D8"/>
    <mergeCell ref="D11:D14"/>
    <mergeCell ref="E3:E5"/>
    <mergeCell ref="E7:E8"/>
    <mergeCell ref="E11:E14"/>
    <mergeCell ref="L3:L5"/>
    <mergeCell ref="L7:L8"/>
    <mergeCell ref="L11:L14"/>
    <mergeCell ref="M3:M5"/>
    <mergeCell ref="M7:M8"/>
    <mergeCell ref="M11:M14"/>
    <mergeCell ref="N3:N5"/>
    <mergeCell ref="N7:N8"/>
    <mergeCell ref="N11:N14"/>
    <mergeCell ref="O3:O5"/>
    <mergeCell ref="O7:O8"/>
    <mergeCell ref="O11:O14"/>
    <mergeCell ref="Y3:Y5"/>
    <mergeCell ref="Y7:Y8"/>
    <mergeCell ref="Y11:Y14"/>
  </mergeCells>
  <pageMargins left="0.156944444444444" right="0.118055555555556" top="1.25972222222222" bottom="0.75" header="0.3" footer="0.3"/>
  <pageSetup paperSize="8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2022-07-21T10:11:09Z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134E8AF456E04C9DBEDBC8A6B579EFB2</vt:lpwstr>
  </property>
</Properties>
</file>